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_rels/chart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iseTest V 5.2" sheetId="1" state="visible" r:id="rId2"/>
    <sheet name="ITU-R Pegelbild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<sst xmlns="http://schemas.openxmlformats.org/spreadsheetml/2006/main" count="110" uniqueCount="87">
  <si>
    <r>
      <rPr>
        <b val="true"/>
        <i val="true"/>
        <sz val="12"/>
        <rFont val="Arial"/>
        <family val="2"/>
        <charset val="1"/>
      </rPr>
      <t xml:space="preserve">NoiseTest</t>
    </r>
    <r>
      <rPr>
        <b val="true"/>
        <sz val="12"/>
        <rFont val="Arial"/>
        <family val="2"/>
        <charset val="1"/>
      </rPr>
      <t xml:space="preserve">  Version 5.2  Stand 6. Aug 2023   © </t>
    </r>
    <r>
      <rPr>
        <sz val="12"/>
        <rFont val="Arial"/>
        <family val="2"/>
        <charset val="1"/>
      </rPr>
      <t xml:space="preserve">Ulfried Ueberschar – DJ6AN -</t>
    </r>
  </si>
  <si>
    <t xml:space="preserve">Grundlegende Anforderung nach § 4 Ziffer 2 EMVG, zu erwartende elektromagnetische Störungen</t>
  </si>
  <si>
    <t xml:space="preserve">Radiowave propagation ITU-R P.372-16 (Ausgabe 08/2022) / Bundestagsdrucksache 19/3837 vom 15.08.2018 Seite 10:</t>
  </si>
  <si>
    <t xml:space="preserve">https://www.itu.int/dms_pubrec/itu-r/rec/p/R-REC-P.372-16-202208-I!!PDF-E.pdf</t>
  </si>
  <si>
    <t xml:space="preserve">Messparameter in die Zellen H8 bis H12  eintragen und  bestätigen     auf       der     PC-Tastatur  </t>
  </si>
  <si>
    <t xml:space="preserve">Kabeldämpfung zwischen Antenne und Empfänger</t>
  </si>
  <si>
    <t xml:space="preserve">dB</t>
  </si>
  <si>
    <t xml:space="preserve">(dBm-Kalibrierung des S-Meters vor der Messung durchführen ! )</t>
  </si>
  <si>
    <t xml:space="preserve">Rx-Empfangspegel am 50 Ohm Eingang</t>
  </si>
  <si>
    <t xml:space="preserve">dBm</t>
  </si>
  <si>
    <t xml:space="preserve">Umrechnungstabelle Empfangspegel für Kurzwelle</t>
  </si>
  <si>
    <t xml:space="preserve">Rx-Frequenzband</t>
  </si>
  <si>
    <t xml:space="preserve">MHz</t>
  </si>
  <si>
    <t xml:space="preserve">50 Ω Rx Eingang       b =</t>
  </si>
  <si>
    <t xml:space="preserve">Hz</t>
  </si>
  <si>
    <t xml:space="preserve">Rx-Mess-Bandbreite (Rauschen ohne Nutzsignalreste)</t>
  </si>
  <si>
    <t xml:space="preserve">S</t>
  </si>
  <si>
    <t xml:space="preserve">dBµV</t>
  </si>
  <si>
    <t xml:space="preserve">µV</t>
  </si>
  <si>
    <t xml:space="preserve">Rx-Antenne im Freiraum,  Gewinn:</t>
  </si>
  <si>
    <t xml:space="preserve">dBi</t>
  </si>
  <si>
    <t xml:space="preserve">+60 dB</t>
  </si>
  <si>
    <t xml:space="preserve">    gemessen</t>
  </si>
  <si>
    <t xml:space="preserve">+50 dB</t>
  </si>
  <si>
    <t xml:space="preserve">Störfeldstärke (MMN)</t>
  </si>
  <si>
    <t xml:space="preserve">dB(µV/m)</t>
  </si>
  <si>
    <t xml:space="preserve">mit Rx-Messbandbreite</t>
  </si>
  <si>
    <t xml:space="preserve">+40 dB</t>
  </si>
  <si>
    <t xml:space="preserve">bei     9 kHz Norm-Messbandbreite</t>
  </si>
  <si>
    <t xml:space="preserve">( für f &gt; 150 kHz bis 30 MHz )</t>
  </si>
  <si>
    <t xml:space="preserve">+30 dB</t>
  </si>
  <si>
    <t xml:space="preserve">bei 120 kHz Norm-Messbandbreite</t>
  </si>
  <si>
    <t xml:space="preserve">( für f &gt; 30 MHz bis 1000 MHz )</t>
  </si>
  <si>
    <t xml:space="preserve">+20 dB</t>
  </si>
  <si>
    <t xml:space="preserve">+10 dB</t>
  </si>
  <si>
    <t xml:space="preserve">Elektromagnetische Umgebungen       Störfeldstärken</t>
  </si>
  <si>
    <t xml:space="preserve">Norm-Messbandbreite</t>
  </si>
  <si>
    <t xml:space="preserve">Feldstärke – Mittelwert</t>
  </si>
  <si>
    <t xml:space="preserve">gemäß ITU-R P.372</t>
  </si>
  <si>
    <t xml:space="preserve">    Mittelwerte</t>
  </si>
  <si>
    <t xml:space="preserve">   überschritten um</t>
  </si>
  <si>
    <t xml:space="preserve">City/  Innenstadt / Großstadt </t>
  </si>
  <si>
    <t xml:space="preserve">Residential/ Wohngegend / Kleinstadt </t>
  </si>
  <si>
    <t xml:space="preserve">Rural/ ländlich </t>
  </si>
  <si>
    <t xml:space="preserve">Quiet rural / keine sichtbare Bebauung/ offenes Meer</t>
  </si>
  <si>
    <t xml:space="preserve">galaktisch, kein man made noise</t>
  </si>
  <si>
    <t xml:space="preserve">Anm 1: </t>
  </si>
  <si>
    <t xml:space="preserve">weitere Informationen einsehen: “Button ITU-R Pegelbild“ </t>
  </si>
  <si>
    <t xml:space="preserve">Anm 2: </t>
  </si>
  <si>
    <t xml:space="preserve">Bezüglich HF-Schutzabstand (Protection Ratio) zur Berechnung der Mindestnutzfeldstärke etc. siehe IEC “Radio services database“  CISPR/TR 31</t>
  </si>
  <si>
    <t xml:space="preserve">https://www.iec.ch/emc/radio-services-database</t>
  </si>
  <si>
    <t xml:space="preserve">Anm 3.:</t>
  </si>
  <si>
    <t xml:space="preserve">Ausführliche Informationen zur Meldung elektromagnetischer Störungen an die Bundesnetzagentur:</t>
  </si>
  <si>
    <t xml:space="preserve">https://www.darc.de/der-club/referate/emv/emv-abhilfemassnahmen/</t>
  </si>
  <si>
    <t xml:space="preserve">Anm 4.:</t>
  </si>
  <si>
    <t xml:space="preserve">Alle hier angebotenen Informationen wurden von uns mit größtmöglicher Sorgfalt erstellt. Für dennoch vorhandene Fehler sowie für Folgen, die</t>
  </si>
  <si>
    <t xml:space="preserve">sich ohne gesonderte und individuelle fachjuristische Beratung ergeben, wie auch für Fehler in bereitgestellten Informationen von Dritten und </t>
  </si>
  <si>
    <t xml:space="preserve">sich daraus ergebender Folgen wird jede Haftung durch den DARC e.V. oder seine haupt- oder ehrenamtlich tätigen Mitarbeiter ausgeschlossen.</t>
  </si>
  <si>
    <t xml:space="preserve">Diagramm aus  ITU – R  SM.2158-3    bezogen auf ITU - R P.372 </t>
  </si>
  <si>
    <t xml:space="preserve">Mittelwerte der Man Made Noise Feldstärken für eine </t>
  </si>
  <si>
    <t xml:space="preserve">kurze, verlustlos geerdete Monopol-Antenne </t>
  </si>
  <si>
    <t xml:space="preserve">     Zur Berechnung der Man Made Noise-Feldstärke </t>
  </si>
  <si>
    <t xml:space="preserve">&gt; bitte den Button “NoiseTest“ V 5.2  links unten betätigen. &lt;</t>
  </si>
  <si>
    <t xml:space="preserve">Die Ergebnisse von NoiseTest 5.2 sind   hier nach  Spalte L übertragen</t>
  </si>
  <si>
    <t xml:space="preserve">Man Made Noise “Ist“-Feldstärke an der Empfangsantenne      =</t>
  </si>
  <si>
    <t xml:space="preserve">dB(µV/m) </t>
  </si>
  <si>
    <t xml:space="preserve">für b = 9000 Hz</t>
  </si>
  <si>
    <t xml:space="preserve">Nach ITU-R P.372-16 (08/2022) und § 4 Ziffer 2. EMVG </t>
  </si>
  <si>
    <t xml:space="preserve">zu erwartender Man-Made Noise - Mittelwert bei              f = </t>
  </si>
  <si>
    <r>
      <rPr>
        <b val="true"/>
        <sz val="11"/>
        <color rgb="FFFFFFFF"/>
        <rFont val="Arial"/>
        <family val="2"/>
        <charset val="1"/>
      </rPr>
      <t xml:space="preserve">A:</t>
    </r>
    <r>
      <rPr>
        <sz val="11"/>
        <color rgb="FFFFFFFF"/>
        <rFont val="Arial"/>
        <family val="2"/>
        <charset val="1"/>
      </rPr>
      <t xml:space="preserve"> </t>
    </r>
    <r>
      <rPr>
        <b val="true"/>
        <sz val="11"/>
        <color rgb="FFFFFFFF"/>
        <rFont val="Arial"/>
        <family val="2"/>
        <charset val="1"/>
      </rPr>
      <t xml:space="preserve">City/  Innenstadt / Großstadt &lt;</t>
    </r>
  </si>
  <si>
    <r>
      <rPr>
        <b val="true"/>
        <sz val="11"/>
        <color rgb="FF000000"/>
        <rFont val="Arial"/>
        <family val="2"/>
        <charset val="1"/>
      </rPr>
      <t xml:space="preserve">B:</t>
    </r>
    <r>
      <rPr>
        <sz val="11"/>
        <color rgb="FF000000"/>
        <rFont val="Arial"/>
        <family val="2"/>
        <charset val="1"/>
      </rPr>
      <t xml:space="preserve"> </t>
    </r>
    <r>
      <rPr>
        <b val="true"/>
        <sz val="11"/>
        <color rgb="FF000000"/>
        <rFont val="Arial"/>
        <family val="2"/>
        <charset val="1"/>
      </rPr>
      <t xml:space="preserve">Residential/ Wohngegend / Kleinstadt &lt;</t>
    </r>
  </si>
  <si>
    <t xml:space="preserve">C : Rural/ ländlich &lt;</t>
  </si>
  <si>
    <t xml:space="preserve">E: galaktisch </t>
  </si>
  <si>
    <t xml:space="preserve">D: Quiet rural /keine sichtbare Bebauung / offenes Meer &lt;</t>
  </si>
  <si>
    <t xml:space="preserve">Bundestagsdrucksache 19/3837 vom 15.08.2018 Seite 10:</t>
  </si>
  <si>
    <t xml:space="preserve">Die  zu erwartenden mittleren externen Rauschpegel sind  in  der  ITU-R-  Empfehlung  P.372 in </t>
  </si>
  <si>
    <t xml:space="preserve">den  1970er Jahren aufgrund nicht mehr nachvollziehbarer Messungen überwiegend  in  den</t>
  </si>
  <si>
    <r>
      <rPr>
        <sz val="12"/>
        <rFont val="Arial"/>
        <family val="2"/>
        <charset val="1"/>
      </rPr>
      <t xml:space="preserve">Vereinigten Staaten festgelegt worden. </t>
    </r>
    <r>
      <rPr>
        <b val="true"/>
        <sz val="12"/>
        <rFont val="Arial"/>
        <family val="2"/>
        <charset val="1"/>
      </rPr>
      <t xml:space="preserve">Sie werden bis heute</t>
    </r>
    <r>
      <rPr>
        <sz val="12"/>
        <rFont val="Arial"/>
        <family val="2"/>
        <charset val="1"/>
      </rPr>
      <t xml:space="preserve">  in  der  Funknetzplanung ver-</t>
    </r>
  </si>
  <si>
    <t xml:space="preserve">wendet.  Die MMN  Pegel sind hier je nach Umgebung unterschiedlich.  Es  wird zwischen  den</t>
  </si>
  <si>
    <r>
      <rPr>
        <sz val="12"/>
        <rFont val="Arial"/>
        <family val="2"/>
        <charset val="1"/>
      </rPr>
      <t xml:space="preserve">folgenden vier Umgebungskategorien unterschieden</t>
    </r>
    <r>
      <rPr>
        <b val="true"/>
        <sz val="12"/>
        <rFont val="Arial"/>
        <family val="2"/>
        <charset val="1"/>
      </rPr>
      <t xml:space="preserve">:</t>
    </r>
    <r>
      <rPr>
        <sz val="12"/>
        <rFont val="Arial"/>
        <family val="2"/>
        <charset val="1"/>
      </rPr>
      <t xml:space="preserve"> </t>
    </r>
  </si>
  <si>
    <t xml:space="preserve">Kategorie          Beschreibung</t>
  </si>
  <si>
    <t xml:space="preserve">City                      Unmittelbar innerhalb städtischer und/oder industrieller Bebauung</t>
  </si>
  <si>
    <t xml:space="preserve">Residential         Überwiegend innerhalb oder umgeben  von  Wohnbebauung</t>
  </si>
  <si>
    <t xml:space="preserve">Rural                    Ländliche Gebiete ohne größere Ortschaften  in  der  Nähe</t>
  </si>
  <si>
    <t xml:space="preserve">Quiet Rural         Keine sichtbare Bebauung oder Infrastruktur  in  weitem Umkreis</t>
  </si>
  <si>
    <t xml:space="preserve">Anmerkung DJ6AN :</t>
  </si>
  <si>
    <t xml:space="preserve">6 dB Überschreitung eines zu erwartenden MMN - Mittelwertes erfordert die vierfache Sendeleistung beim QSO – Partner !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</si>
</sst>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,##0.0"/>
    <numFmt numFmtId="167" formatCode="0.0"/>
    <numFmt numFmtId="168" formatCode="General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3"/>
      <name val="Arial"/>
      <family val="2"/>
    </font>
    <font>
      <sz val="10"/>
      <name val="Arial"/>
      <family val="2"/>
    </font>
    <font>
      <b val="true"/>
      <sz val="10"/>
      <name val="Arial"/>
      <family val="2"/>
    </font>
    <font>
      <b val="true"/>
      <sz val="11"/>
      <color rgb="FFFFFFFF"/>
      <name val="Arial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99CCFF"/>
        <bgColor rgb="FFB3B3B3"/>
      </patternFill>
    </fill>
    <fill>
      <patternFill patternType="solid">
        <fgColor rgb="FF00FFFF"/>
        <bgColor rgb="FF00FFFF"/>
      </patternFill>
    </fill>
    <fill>
      <patternFill patternType="solid">
        <fgColor rgb="FFE6FF00"/>
        <bgColor rgb="FFFFFF00"/>
      </patternFill>
    </fill>
    <fill>
      <patternFill patternType="solid">
        <fgColor rgb="FF00FF00"/>
        <bgColor rgb="FF08F53A"/>
      </patternFill>
    </fill>
    <fill>
      <patternFill patternType="solid">
        <fgColor rgb="FF996633"/>
        <bgColor rgb="FF996600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F31046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FCCCC"/>
      </patternFill>
    </fill>
    <fill>
      <patternFill patternType="solid">
        <fgColor rgb="FFFF950E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E6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1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1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0" borderId="6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11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11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1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1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1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3" fillId="1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1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5" fillId="1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14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1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2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2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23" fillId="15" borderId="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21" fillId="16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17" borderId="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1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2" borderId="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1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19" borderId="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19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0" borderId="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1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24" fillId="11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9" fillId="15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2" fillId="16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17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12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2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1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21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1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6633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E6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FCC99"/>
      <rgbColor rgb="FF3366FF"/>
      <rgbColor rgb="FF08F53A"/>
      <rgbColor rgb="FF99CC00"/>
      <rgbColor rgb="FFFFD32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F31046"/>
      <rgbColor rgb="FF2A38F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_rels/chart1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300" spc="-1" strike="noStrike">
                <a:latin typeface="Arial"/>
              </a:defRPr>
            </a:pPr>
            <a:r>
              <a:rPr b="1" sz="1300" spc="-1" strike="noStrike">
                <a:latin typeface="Arial"/>
              </a:rPr>
              <a:t>- Graue Säule: Man Made Noise - Feldstärke an der Empfangsantenne
zu den Messparametern in den Zellen H8 bis H12
 - Farbige Säulen: Elektromagnetische Umgebungen
               Mittelwerte der zu erwartenden Feldstärken gemäß ITU-R P.372                                                                   </a:t>
            </a:r>
          </a:p>
        </c:rich>
      </c:tx>
      <c:layout>
        <c:manualLayout>
          <c:xMode val="edge"/>
          <c:yMode val="edge"/>
          <c:x val="0.11013043051878"/>
          <c:y val="0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94733745219"/>
          <c:y val="0.369819461791757"/>
          <c:w val="0.526968716289105"/>
          <c:h val="0.50527989099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'NoiseTest V 5.2'!$L$16:$L$16</c:f>
              <c:strCache>
                <c:ptCount val="1"/>
                <c:pt idx="0">
                  <c:v>Störfeldstärke (MMN)</c:v>
                </c:pt>
              </c:strCache>
            </c:strRef>
          </c:tx>
          <c:spPr>
            <a:blipFill rotWithShape="0">
              <a:blip r:embed="rId1">
                <a:alphaModFix amt="50000"/>
              </a:blip>
              <a:stretch/>
            </a:blipFill>
            <a:ln w="0">
              <a:noFill/>
            </a:ln>
          </c:spPr>
          <c:invertIfNegative val="0"/>
          <c:dPt>
            <c:idx val="0"/>
            <c:invertIfNegative val="0"/>
            <c:spPr>
              <a:blipFill rotWithShape="0">
                <a:blip r:embed="rId2">
                  <a:alphaModFix amt="50000"/>
                </a:blip>
                <a:stretch/>
              </a:blip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'NoiseTest V 5.2'!$M$16:$M$16</c:f>
              <c:numCache>
                <c:formatCode>General</c:formatCode>
                <c:ptCount val="1"/>
                <c:pt idx="0">
                  <c:v>8.75941280735776</c:v>
                </c:pt>
              </c:numCache>
            </c:numRef>
          </c:val>
        </c:ser>
        <c:ser>
          <c:idx val="1"/>
          <c:order val="1"/>
          <c:tx>
            <c:strRef>
              <c:f>'NoiseTest V 5.2'!$L$21:$L$21</c:f>
              <c:strCache>
                <c:ptCount val="1"/>
                <c:pt idx="0">
                  <c:v>City/  Innenstadt / Großstadt </c:v>
                </c:pt>
              </c:strCache>
            </c:strRef>
          </c:tx>
          <c:spPr>
            <a:solidFill>
              <a:srgbClr val="f31046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f31046"/>
              </a:solid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'NoiseTest V 5.2'!$M$21:$M$21</c:f>
              <c:numCache>
                <c:formatCode>General</c:formatCode>
                <c:ptCount val="1"/>
                <c:pt idx="0">
                  <c:v>15.1223843328898</c:v>
                </c:pt>
              </c:numCache>
            </c:numRef>
          </c:val>
        </c:ser>
        <c:ser>
          <c:idx val="2"/>
          <c:order val="2"/>
          <c:tx>
            <c:strRef>
              <c:f>'NoiseTest V 5.2'!$L$23:$L$23</c:f>
              <c:strCache>
                <c:ptCount val="1"/>
                <c:pt idx="0">
                  <c:v>Residential/ Wohngegend / Kleinstadt 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numFmt formatCode="0.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'NoiseTest V 5.2'!$M$23:$M$23</c:f>
              <c:numCache>
                <c:formatCode>General</c:formatCode>
                <c:ptCount val="1"/>
                <c:pt idx="0">
                  <c:v>10.8223843328898</c:v>
                </c:pt>
              </c:numCache>
            </c:numRef>
          </c:val>
        </c:ser>
        <c:ser>
          <c:idx val="3"/>
          <c:order val="3"/>
          <c:tx>
            <c:strRef>
              <c:f>'NoiseTest V 5.2'!$L$25:$L$25</c:f>
              <c:strCache>
                <c:ptCount val="1"/>
                <c:pt idx="0">
                  <c:v>Rural/ ländlich </c:v>
                </c:pt>
              </c:strCache>
            </c:strRef>
          </c:tx>
          <c:spPr>
            <a:solidFill>
              <a:srgbClr val="08f53a"/>
            </a:solidFill>
            <a:ln w="0">
              <a:noFill/>
            </a:ln>
          </c:spPr>
          <c:invertIfNegative val="0"/>
          <c:dLbls>
            <c:numFmt formatCode="0.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'NoiseTest V 5.2'!$M$25:$M$25</c:f>
              <c:numCache>
                <c:formatCode>General</c:formatCode>
                <c:ptCount val="1"/>
                <c:pt idx="0">
                  <c:v>5.52238433288981</c:v>
                </c:pt>
              </c:numCache>
            </c:numRef>
          </c:val>
        </c:ser>
        <c:ser>
          <c:idx val="4"/>
          <c:order val="4"/>
          <c:tx>
            <c:strRef>
              <c:f>'NoiseTest V 5.2'!$L$27:$L$27</c:f>
              <c:strCache>
                <c:ptCount val="1"/>
                <c:pt idx="0">
                  <c:v>Quiet rural / keine sichtbare Bebauung/ offenes Meer</c:v>
                </c:pt>
              </c:strCache>
            </c:strRef>
          </c:tx>
          <c:spPr>
            <a:solidFill>
              <a:srgbClr val="2a38f6"/>
            </a:solidFill>
            <a:ln w="0">
              <a:noFill/>
            </a:ln>
          </c:spPr>
          <c:invertIfNegative val="0"/>
          <c:dLbls>
            <c:numFmt formatCode="0.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'NoiseTest V 5.2'!$M$27:$M$27</c:f>
              <c:numCache>
                <c:formatCode>General</c:formatCode>
                <c:ptCount val="1"/>
                <c:pt idx="0">
                  <c:v>-8.59424380806514</c:v>
                </c:pt>
              </c:numCache>
            </c:numRef>
          </c:val>
        </c:ser>
        <c:gapWidth val="10"/>
        <c:overlap val="-10"/>
        <c:axId val="91245815"/>
        <c:axId val="11687023"/>
      </c:barChart>
      <c:catAx>
        <c:axId val="91245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1687023"/>
        <c:crosses val="autoZero"/>
        <c:auto val="1"/>
        <c:lblAlgn val="ctr"/>
        <c:lblOffset val="100"/>
        <c:noMultiLvlLbl val="0"/>
      </c:catAx>
      <c:valAx>
        <c:axId val="1168702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000" spc="-1" strike="noStrike">
                    <a:latin typeface="Arial"/>
                  </a:defRPr>
                </a:pPr>
                <a:r>
                  <a:rPr b="1" sz="1000" spc="-1" strike="noStrike">
                    <a:latin typeface="Arial"/>
                  </a:rPr>
                  <a:t>dB (µV / m )   b = 9000 Hz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24581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669204696173306"/>
          <c:y val="0.406037221970041"/>
          <c:w val="0.320479441960996"/>
          <c:h val="0.4035406264185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70200</xdr:colOff>
      <xdr:row>7</xdr:row>
      <xdr:rowOff>82440</xdr:rowOff>
    </xdr:from>
    <xdr:to>
      <xdr:col>9</xdr:col>
      <xdr:colOff>1401120</xdr:colOff>
      <xdr:row>10</xdr:row>
      <xdr:rowOff>196560</xdr:rowOff>
    </xdr:to>
    <xdr:pic>
      <xdr:nvPicPr>
        <xdr:cNvPr id="0" name="Bild 3" descr=""/>
        <xdr:cNvPicPr/>
      </xdr:nvPicPr>
      <xdr:blipFill>
        <a:blip r:embed="rId1"/>
        <a:stretch/>
      </xdr:blipFill>
      <xdr:spPr>
        <a:xfrm>
          <a:off x="9416880" y="1533960"/>
          <a:ext cx="1330920" cy="7315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180360</xdr:rowOff>
    </xdr:from>
    <xdr:to>
      <xdr:col>1</xdr:col>
      <xdr:colOff>761400</xdr:colOff>
      <xdr:row>5</xdr:row>
      <xdr:rowOff>110520</xdr:rowOff>
    </xdr:to>
    <xdr:pic>
      <xdr:nvPicPr>
        <xdr:cNvPr id="1" name="Bild 1" descr=""/>
        <xdr:cNvPicPr/>
      </xdr:nvPicPr>
      <xdr:blipFill>
        <a:blip r:embed="rId2"/>
        <a:stretch/>
      </xdr:blipFill>
      <xdr:spPr>
        <a:xfrm>
          <a:off x="0" y="180360"/>
          <a:ext cx="1580400" cy="979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463680</xdr:colOff>
      <xdr:row>0</xdr:row>
      <xdr:rowOff>180360</xdr:rowOff>
    </xdr:from>
    <xdr:to>
      <xdr:col>3</xdr:col>
      <xdr:colOff>751680</xdr:colOff>
      <xdr:row>5</xdr:row>
      <xdr:rowOff>69840</xdr:rowOff>
    </xdr:to>
    <xdr:pic>
      <xdr:nvPicPr>
        <xdr:cNvPr id="2" name="Bild 2" descr=""/>
        <xdr:cNvPicPr/>
      </xdr:nvPicPr>
      <xdr:blipFill>
        <a:blip r:embed="rId3"/>
        <a:stretch/>
      </xdr:blipFill>
      <xdr:spPr>
        <a:xfrm>
          <a:off x="2102040" y="180360"/>
          <a:ext cx="1107000" cy="939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2880</xdr:colOff>
      <xdr:row>12</xdr:row>
      <xdr:rowOff>191880</xdr:rowOff>
    </xdr:from>
    <xdr:to>
      <xdr:col>10</xdr:col>
      <xdr:colOff>595440</xdr:colOff>
      <xdr:row>28</xdr:row>
      <xdr:rowOff>166320</xdr:rowOff>
    </xdr:to>
    <xdr:graphicFrame>
      <xdr:nvGraphicFramePr>
        <xdr:cNvPr id="3" name=""/>
        <xdr:cNvGraphicFramePr/>
      </xdr:nvGraphicFramePr>
      <xdr:xfrm>
        <a:off x="4098600" y="2662200"/>
        <a:ext cx="7341480" cy="3170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394200</xdr:colOff>
      <xdr:row>6</xdr:row>
      <xdr:rowOff>36000</xdr:rowOff>
    </xdr:from>
    <xdr:to>
      <xdr:col>9</xdr:col>
      <xdr:colOff>739080</xdr:colOff>
      <xdr:row>41</xdr:row>
      <xdr:rowOff>34560</xdr:rowOff>
    </xdr:to>
    <xdr:pic>
      <xdr:nvPicPr>
        <xdr:cNvPr id="4" name="Bild 4" descr=""/>
        <xdr:cNvPicPr/>
      </xdr:nvPicPr>
      <xdr:blipFill>
        <a:blip r:embed="rId1"/>
        <a:stretch/>
      </xdr:blipFill>
      <xdr:spPr>
        <a:xfrm>
          <a:off x="394200" y="1138320"/>
          <a:ext cx="7717320" cy="6295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13" activeCellId="0" sqref="H13"/>
    </sheetView>
  </sheetViews>
  <sheetFormatPr defaultColWidth="11.625" defaultRowHeight="14.65" zeroHeight="false" outlineLevelRow="0" outlineLevelCol="0"/>
  <cols>
    <col collapsed="false" customWidth="true" hidden="false" outlineLevel="0" max="6" min="6" style="0" width="36.72"/>
    <col collapsed="false" customWidth="true" hidden="false" outlineLevel="0" max="7" min="7" style="0" width="14.48"/>
    <col collapsed="false" customWidth="true" hidden="false" outlineLevel="0" max="10" min="10" style="0" width="21.23"/>
    <col collapsed="false" customWidth="true" hidden="false" outlineLevel="0" max="11" min="11" style="0" width="13.74"/>
    <col collapsed="false" customWidth="true" hidden="false" outlineLevel="0" max="12" min="12" style="0" width="36.54"/>
    <col collapsed="false" customWidth="true" hidden="false" outlineLevel="0" max="13" min="13" style="0" width="5.75"/>
    <col collapsed="false" customWidth="true" hidden="false" outlineLevel="0" max="15" min="15" style="0" width="23.88"/>
    <col collapsed="false" customWidth="true" hidden="false" outlineLevel="0" max="21" min="21" style="0" width="30.65"/>
    <col collapsed="false" customWidth="true" hidden="false" outlineLevel="0" max="22" min="22" style="0" width="38.06"/>
  </cols>
  <sheetData>
    <row r="2" customFormat="false" ht="17" hidden="false" customHeight="true" outlineLevel="0" collapsed="false">
      <c r="F2" s="1" t="s">
        <v>0</v>
      </c>
      <c r="G2" s="1"/>
      <c r="I2" s="2"/>
      <c r="J2" s="2"/>
      <c r="K2" s="2"/>
      <c r="L2" s="2"/>
      <c r="M2" s="2"/>
    </row>
    <row r="3" customFormat="false" ht="17" hidden="false" customHeight="true" outlineLevel="0" collapsed="false">
      <c r="F3" s="3" t="s">
        <v>1</v>
      </c>
      <c r="G3" s="2"/>
      <c r="H3" s="2"/>
      <c r="I3" s="2"/>
      <c r="J3" s="2"/>
      <c r="K3" s="2"/>
      <c r="L3" s="2"/>
      <c r="M3" s="2"/>
    </row>
    <row r="4" customFormat="false" ht="17" hidden="false" customHeight="true" outlineLevel="0" collapsed="false">
      <c r="F4" s="4" t="s">
        <v>2</v>
      </c>
      <c r="G4" s="5"/>
      <c r="H4" s="5"/>
      <c r="I4" s="5"/>
    </row>
    <row r="5" customFormat="false" ht="17" hidden="false" customHeight="true" outlineLevel="0" collapsed="false">
      <c r="F5" s="2" t="s">
        <v>3</v>
      </c>
      <c r="G5" s="2"/>
      <c r="H5" s="2"/>
      <c r="I5" s="2"/>
      <c r="P5" s="1"/>
    </row>
    <row r="6" customFormat="false" ht="14.65" hidden="false" customHeight="true" outlineLevel="0" collapsed="false">
      <c r="L6" s="6"/>
    </row>
    <row r="7" customFormat="false" ht="17" hidden="false" customHeight="true" outlineLevel="0" collapsed="false">
      <c r="A7" s="7"/>
      <c r="B7" s="8"/>
      <c r="F7" s="9" t="s">
        <v>4</v>
      </c>
      <c r="G7" s="10"/>
    </row>
    <row r="8" customFormat="false" ht="17" hidden="false" customHeight="true" outlineLevel="0" collapsed="false">
      <c r="A8" s="7"/>
      <c r="B8" s="8"/>
      <c r="F8" s="11" t="s">
        <v>5</v>
      </c>
      <c r="G8" s="12"/>
      <c r="H8" s="13" t="n">
        <v>2</v>
      </c>
      <c r="I8" s="14" t="s">
        <v>6</v>
      </c>
    </row>
    <row r="9" customFormat="false" ht="15.8" hidden="false" customHeight="true" outlineLevel="0" collapsed="false">
      <c r="A9" s="15" t="s">
        <v>7</v>
      </c>
      <c r="F9" s="16" t="s">
        <v>8</v>
      </c>
      <c r="G9" s="17"/>
      <c r="H9" s="18" t="n">
        <v>-85</v>
      </c>
      <c r="I9" s="17" t="s">
        <v>9</v>
      </c>
      <c r="J9" s="19"/>
    </row>
    <row r="10" customFormat="false" ht="15.8" hidden="false" customHeight="true" outlineLevel="0" collapsed="false">
      <c r="A10" s="20" t="s">
        <v>10</v>
      </c>
      <c r="B10" s="21"/>
      <c r="C10" s="22"/>
      <c r="D10" s="23"/>
      <c r="F10" s="24" t="s">
        <v>11</v>
      </c>
      <c r="G10" s="25"/>
      <c r="H10" s="26" t="n">
        <v>3.75</v>
      </c>
      <c r="I10" s="25" t="s">
        <v>12</v>
      </c>
      <c r="J10" s="19"/>
    </row>
    <row r="11" customFormat="false" ht="15.8" hidden="false" customHeight="true" outlineLevel="0" collapsed="false">
      <c r="A11" s="27" t="s">
        <v>13</v>
      </c>
      <c r="B11" s="28"/>
      <c r="C11" s="29" t="n">
        <f aca="false">H11</f>
        <v>2700</v>
      </c>
      <c r="D11" s="30" t="s">
        <v>14</v>
      </c>
      <c r="F11" s="31" t="s">
        <v>15</v>
      </c>
      <c r="G11" s="32"/>
      <c r="H11" s="33" t="n">
        <v>2700</v>
      </c>
      <c r="I11" s="32" t="s">
        <v>14</v>
      </c>
      <c r="J11" s="19"/>
    </row>
    <row r="12" customFormat="false" ht="15.8" hidden="false" customHeight="true" outlineLevel="0" collapsed="false">
      <c r="A12" s="34" t="s">
        <v>16</v>
      </c>
      <c r="B12" s="35" t="s">
        <v>9</v>
      </c>
      <c r="C12" s="34" t="s">
        <v>17</v>
      </c>
      <c r="D12" s="34" t="s">
        <v>18</v>
      </c>
      <c r="F12" s="36" t="s">
        <v>19</v>
      </c>
      <c r="G12" s="37"/>
      <c r="H12" s="38" t="n">
        <v>2.15</v>
      </c>
      <c r="I12" s="37" t="s">
        <v>20</v>
      </c>
      <c r="J12" s="19"/>
    </row>
    <row r="13" customFormat="false" ht="15.8" hidden="false" customHeight="true" outlineLevel="0" collapsed="false">
      <c r="A13" s="39"/>
      <c r="B13" s="40"/>
      <c r="C13" s="39"/>
      <c r="D13" s="39"/>
      <c r="F13" s="41"/>
      <c r="G13" s="42"/>
      <c r="H13" s="43"/>
      <c r="I13" s="42"/>
      <c r="J13" s="19"/>
    </row>
    <row r="14" customFormat="false" ht="14.65" hidden="false" customHeight="true" outlineLevel="0" collapsed="false">
      <c r="A14" s="44" t="s">
        <v>21</v>
      </c>
      <c r="B14" s="35" t="n">
        <f aca="false">('NoiseTest V 5.2'!B15+10)</f>
        <v>-13.0102999566398</v>
      </c>
      <c r="C14" s="45" t="n">
        <f aca="false">('NoiseTest V 5.2'!B14+107)</f>
        <v>93.9897000433602</v>
      </c>
      <c r="D14" s="46" t="n">
        <f aca="false">('NoiseTest V 5.2'!D15*10^(1/2))</f>
        <v>50000</v>
      </c>
      <c r="L14" s="47"/>
      <c r="M14" s="48" t="s">
        <v>22</v>
      </c>
      <c r="N14" s="49"/>
      <c r="O14" s="47"/>
      <c r="P14" s="47"/>
      <c r="Q14" s="47"/>
      <c r="R14" s="47"/>
      <c r="S14" s="47"/>
      <c r="T14" s="47"/>
      <c r="U14" s="47"/>
    </row>
    <row r="15" customFormat="false" ht="15.8" hidden="false" customHeight="true" outlineLevel="0" collapsed="false">
      <c r="A15" s="44" t="s">
        <v>23</v>
      </c>
      <c r="B15" s="35" t="n">
        <f aca="false">('NoiseTest V 5.2'!B16+10)</f>
        <v>-23.0102999566398</v>
      </c>
      <c r="C15" s="45" t="n">
        <f aca="false">('NoiseTest V 5.2'!B15+107)</f>
        <v>83.9897000433602</v>
      </c>
      <c r="D15" s="46" t="n">
        <f aca="false">('NoiseTest V 5.2'!D16*10^(1/2))</f>
        <v>15811.3883008419</v>
      </c>
      <c r="L15" s="50" t="s">
        <v>24</v>
      </c>
      <c r="M15" s="51" t="n">
        <f aca="false">((H9+77.2+20*LOG10(H10)))-H12+H8</f>
        <v>3.53062535455438</v>
      </c>
      <c r="N15" s="52" t="s">
        <v>25</v>
      </c>
      <c r="O15" s="53" t="s">
        <v>26</v>
      </c>
      <c r="P15" s="53"/>
      <c r="Q15" s="54" t="n">
        <f aca="false">(H11)</f>
        <v>2700</v>
      </c>
      <c r="R15" s="53" t="s">
        <v>14</v>
      </c>
      <c r="S15" s="47"/>
      <c r="T15" s="47"/>
      <c r="U15" s="47"/>
    </row>
    <row r="16" customFormat="false" ht="15.8" hidden="false" customHeight="true" outlineLevel="0" collapsed="false">
      <c r="A16" s="44" t="s">
        <v>27</v>
      </c>
      <c r="B16" s="35" t="n">
        <f aca="false">('NoiseTest V 5.2'!B17+10)</f>
        <v>-33.0102999566398</v>
      </c>
      <c r="C16" s="45" t="n">
        <f aca="false">('NoiseTest V 5.2'!B16+107)</f>
        <v>73.9897000433602</v>
      </c>
      <c r="D16" s="46" t="n">
        <f aca="false">('NoiseTest V 5.2'!D17*10^(1/2))</f>
        <v>5000</v>
      </c>
      <c r="L16" s="55" t="s">
        <v>24</v>
      </c>
      <c r="M16" s="56" t="n">
        <f aca="false">(M15+10*LOG10(9000/H11))</f>
        <v>8.75941280735776</v>
      </c>
      <c r="N16" s="57" t="s">
        <v>25</v>
      </c>
      <c r="O16" s="55" t="s">
        <v>28</v>
      </c>
      <c r="P16" s="55"/>
      <c r="Q16" s="55" t="s">
        <v>29</v>
      </c>
      <c r="R16" s="55"/>
      <c r="S16" s="47"/>
      <c r="T16" s="47"/>
      <c r="U16" s="47"/>
    </row>
    <row r="17" customFormat="false" ht="15.8" hidden="false" customHeight="true" outlineLevel="0" collapsed="false">
      <c r="A17" s="44" t="s">
        <v>30</v>
      </c>
      <c r="B17" s="35" t="n">
        <f aca="false">('NoiseTest V 5.2'!B18+10)</f>
        <v>-43.0102999566398</v>
      </c>
      <c r="C17" s="45" t="n">
        <f aca="false">('NoiseTest V 5.2'!B17+107)</f>
        <v>63.9897000433602</v>
      </c>
      <c r="D17" s="46" t="n">
        <f aca="false">('NoiseTest V 5.2'!D18*10^(1/2))</f>
        <v>1581.13883008419</v>
      </c>
      <c r="L17" s="53" t="s">
        <v>24</v>
      </c>
      <c r="M17" s="58" t="n">
        <f aca="false">M15+10*LOG10(120000/H11)</f>
        <v>20.0088001734408</v>
      </c>
      <c r="N17" s="59" t="s">
        <v>25</v>
      </c>
      <c r="O17" s="53" t="s">
        <v>31</v>
      </c>
      <c r="P17" s="53"/>
      <c r="Q17" s="53" t="s">
        <v>32</v>
      </c>
      <c r="R17" s="53"/>
      <c r="S17" s="47"/>
      <c r="T17" s="47"/>
      <c r="U17" s="47"/>
    </row>
    <row r="18" customFormat="false" ht="15.8" hidden="false" customHeight="true" outlineLevel="0" collapsed="false">
      <c r="A18" s="44" t="s">
        <v>33</v>
      </c>
      <c r="B18" s="35" t="n">
        <f aca="false">('NoiseTest V 5.2'!B19+10)</f>
        <v>-53.0102999566398</v>
      </c>
      <c r="C18" s="45" t="n">
        <f aca="false">('NoiseTest V 5.2'!B18+107)</f>
        <v>53.9897000433602</v>
      </c>
      <c r="D18" s="46" t="n">
        <f aca="false">('NoiseTest V 5.2'!D19*10^(1/2))</f>
        <v>500</v>
      </c>
      <c r="L18" s="53"/>
      <c r="M18" s="53"/>
      <c r="N18" s="60"/>
      <c r="O18" s="53"/>
      <c r="P18" s="53"/>
      <c r="Q18" s="53"/>
      <c r="R18" s="53"/>
      <c r="S18" s="47"/>
      <c r="T18" s="47"/>
      <c r="U18" s="47"/>
    </row>
    <row r="19" customFormat="false" ht="15.8" hidden="false" customHeight="true" outlineLevel="0" collapsed="false">
      <c r="A19" s="44" t="s">
        <v>34</v>
      </c>
      <c r="B19" s="35" t="n">
        <f aca="false">('NoiseTest V 5.2'!B20+10)</f>
        <v>-63.0102999566398</v>
      </c>
      <c r="C19" s="45" t="n">
        <f aca="false">('NoiseTest V 5.2'!B19+107)</f>
        <v>43.9897000433602</v>
      </c>
      <c r="D19" s="46" t="n">
        <f aca="false">('NoiseTest V 5.2'!D20*10^(1/2))</f>
        <v>158.113883008419</v>
      </c>
      <c r="L19" s="61" t="s">
        <v>35</v>
      </c>
      <c r="M19" s="62"/>
      <c r="N19" s="63"/>
      <c r="O19" s="64" t="s">
        <v>36</v>
      </c>
      <c r="P19" s="65" t="s">
        <v>37</v>
      </c>
      <c r="Q19" s="47"/>
      <c r="R19" s="47"/>
      <c r="S19" s="47"/>
      <c r="T19" s="47"/>
      <c r="U19" s="47"/>
    </row>
    <row r="20" customFormat="false" ht="15.8" hidden="false" customHeight="true" outlineLevel="0" collapsed="false">
      <c r="A20" s="66" t="n">
        <v>9</v>
      </c>
      <c r="B20" s="35" t="n">
        <f aca="false">('NoiseTest V 5.2'!B21+6)</f>
        <v>-73.0102999566398</v>
      </c>
      <c r="C20" s="67" t="n">
        <f aca="false">('NoiseTest V 5.2'!B20+107)</f>
        <v>33.9897000433602</v>
      </c>
      <c r="D20" s="68" t="n">
        <f aca="false">('NoiseTest V 5.2'!D21*2)</f>
        <v>50</v>
      </c>
      <c r="L20" s="65" t="s">
        <v>38</v>
      </c>
      <c r="M20" s="61" t="s">
        <v>39</v>
      </c>
      <c r="N20" s="63"/>
      <c r="O20" s="47"/>
      <c r="P20" s="65" t="s">
        <v>40</v>
      </c>
      <c r="Q20" s="47"/>
      <c r="R20" s="47"/>
      <c r="S20" s="47"/>
      <c r="T20" s="47"/>
      <c r="U20" s="47"/>
    </row>
    <row r="21" customFormat="false" ht="15.8" hidden="false" customHeight="true" outlineLevel="0" collapsed="false">
      <c r="A21" s="69" t="n">
        <v>8</v>
      </c>
      <c r="B21" s="35" t="n">
        <f aca="false">('NoiseTest V 5.2'!B22+6)</f>
        <v>-79.0102999566398</v>
      </c>
      <c r="C21" s="45" t="n">
        <f aca="false">('NoiseTest V 5.2'!B21+107)</f>
        <v>27.9897000433602</v>
      </c>
      <c r="D21" s="46" t="n">
        <f aca="false">('NoiseTest V 5.2'!D22*2)</f>
        <v>25</v>
      </c>
      <c r="L21" s="70" t="s">
        <v>41</v>
      </c>
      <c r="M21" s="71" t="n">
        <f aca="false">R21+(20-S21)*LOG10($H$10)-96.8+10*LOG10(9000)</f>
        <v>15.1223843328898</v>
      </c>
      <c r="N21" s="72" t="s">
        <v>25</v>
      </c>
      <c r="O21" s="73"/>
      <c r="P21" s="71" t="n">
        <f aca="false">($M$16-M21)</f>
        <v>-6.36297152553206</v>
      </c>
      <c r="Q21" s="72" t="s">
        <v>6</v>
      </c>
      <c r="R21" s="74" t="n">
        <v>76.8</v>
      </c>
      <c r="S21" s="75" t="n">
        <v>27.7</v>
      </c>
      <c r="T21" s="47"/>
      <c r="U21" s="47"/>
    </row>
    <row r="22" customFormat="false" ht="15.8" hidden="false" customHeight="true" outlineLevel="0" collapsed="false">
      <c r="A22" s="69" t="n">
        <v>7</v>
      </c>
      <c r="B22" s="35" t="n">
        <f aca="false">('NoiseTest V 5.2'!B23+6)</f>
        <v>-85.0102999566398</v>
      </c>
      <c r="C22" s="45" t="n">
        <f aca="false">('NoiseTest V 5.2'!B22+107)</f>
        <v>21.9897000433602</v>
      </c>
      <c r="D22" s="46" t="n">
        <f aca="false">('NoiseTest V 5.2'!D23*2)</f>
        <v>12.5</v>
      </c>
      <c r="L22" s="53"/>
      <c r="M22" s="76"/>
      <c r="N22" s="77"/>
      <c r="O22" s="47"/>
      <c r="P22" s="78"/>
      <c r="Q22" s="72"/>
      <c r="R22" s="75"/>
      <c r="S22" s="75"/>
      <c r="T22" s="47"/>
      <c r="U22" s="47"/>
    </row>
    <row r="23" customFormat="false" ht="15.8" hidden="false" customHeight="true" outlineLevel="0" collapsed="false">
      <c r="A23" s="69" t="n">
        <v>6</v>
      </c>
      <c r="B23" s="35" t="n">
        <f aca="false">('NoiseTest V 5.2'!B24+6)</f>
        <v>-91.0102999566398</v>
      </c>
      <c r="C23" s="45" t="n">
        <f aca="false">('NoiseTest V 5.2'!B23+107)</f>
        <v>15.9897000433602</v>
      </c>
      <c r="D23" s="46" t="n">
        <f aca="false">('NoiseTest V 5.2'!D24*2)</f>
        <v>6.25</v>
      </c>
      <c r="L23" s="79" t="s">
        <v>42</v>
      </c>
      <c r="M23" s="71" t="n">
        <f aca="false">R23+(20-S23)*LOG10($H$10)-96.8+10*LOG10(9000)</f>
        <v>10.8223843328898</v>
      </c>
      <c r="N23" s="80" t="s">
        <v>25</v>
      </c>
      <c r="O23" s="81"/>
      <c r="P23" s="71" t="n">
        <f aca="false">($M$16-M23)</f>
        <v>-2.06297152553206</v>
      </c>
      <c r="Q23" s="72" t="s">
        <v>6</v>
      </c>
      <c r="R23" s="75" t="n">
        <v>72.5</v>
      </c>
      <c r="S23" s="75" t="n">
        <v>27.7</v>
      </c>
      <c r="T23" s="47"/>
      <c r="U23" s="47"/>
    </row>
    <row r="24" customFormat="false" ht="15.8" hidden="false" customHeight="true" outlineLevel="0" collapsed="false">
      <c r="A24" s="69" t="n">
        <v>5</v>
      </c>
      <c r="B24" s="35" t="n">
        <f aca="false">('NoiseTest V 5.2'!B25+6)</f>
        <v>-97.0102999566398</v>
      </c>
      <c r="C24" s="45" t="n">
        <f aca="false">('NoiseTest V 5.2'!B24+107)</f>
        <v>9.98970004336019</v>
      </c>
      <c r="D24" s="46" t="n">
        <f aca="false">('NoiseTest V 5.2'!D25*2)</f>
        <v>3.125</v>
      </c>
      <c r="L24" s="53"/>
      <c r="M24" s="76"/>
      <c r="N24" s="77"/>
      <c r="O24" s="47"/>
      <c r="P24" s="78"/>
      <c r="Q24" s="72"/>
      <c r="R24" s="75"/>
      <c r="S24" s="75"/>
      <c r="T24" s="47"/>
      <c r="U24" s="47"/>
    </row>
    <row r="25" customFormat="false" ht="15.8" hidden="false" customHeight="true" outlineLevel="0" collapsed="false">
      <c r="A25" s="69" t="n">
        <v>4</v>
      </c>
      <c r="B25" s="35" t="n">
        <f aca="false">('NoiseTest V 5.2'!B26+6)</f>
        <v>-103.01029995664</v>
      </c>
      <c r="C25" s="45" t="n">
        <f aca="false">('NoiseTest V 5.2'!B25+107)</f>
        <v>3.98970004336019</v>
      </c>
      <c r="D25" s="46" t="n">
        <f aca="false">('NoiseTest V 5.2'!D26*2)</f>
        <v>1.5625</v>
      </c>
      <c r="L25" s="82" t="s">
        <v>43</v>
      </c>
      <c r="M25" s="71" t="n">
        <f aca="false">R25+(20-S25)*LOG10($H$10)-96.8+10*LOG10(9000)</f>
        <v>5.52238433288981</v>
      </c>
      <c r="N25" s="80" t="s">
        <v>25</v>
      </c>
      <c r="O25" s="83"/>
      <c r="P25" s="71" t="n">
        <f aca="false">($M$16-M25)</f>
        <v>3.23702847446794</v>
      </c>
      <c r="Q25" s="72" t="s">
        <v>6</v>
      </c>
      <c r="R25" s="75" t="n">
        <v>67.2</v>
      </c>
      <c r="S25" s="75" t="n">
        <v>27.7</v>
      </c>
      <c r="T25" s="47"/>
      <c r="U25" s="47"/>
    </row>
    <row r="26" customFormat="false" ht="15.8" hidden="false" customHeight="true" outlineLevel="0" collapsed="false">
      <c r="A26" s="69" t="n">
        <v>3</v>
      </c>
      <c r="B26" s="35" t="n">
        <f aca="false">('NoiseTest V 5.2'!B27+6)</f>
        <v>-109.01029995664</v>
      </c>
      <c r="C26" s="45" t="n">
        <f aca="false">('NoiseTest V 5.2'!B26+107)</f>
        <v>-2.01029995663981</v>
      </c>
      <c r="D26" s="46" t="n">
        <f aca="false">('NoiseTest V 5.2'!D27*2)</f>
        <v>0.78125</v>
      </c>
      <c r="L26" s="53"/>
      <c r="M26" s="76"/>
      <c r="N26" s="77"/>
      <c r="O26" s="47"/>
      <c r="P26" s="78"/>
      <c r="Q26" s="72"/>
      <c r="R26" s="75"/>
      <c r="S26" s="84"/>
      <c r="T26" s="47"/>
      <c r="U26" s="47"/>
    </row>
    <row r="27" customFormat="false" ht="15.8" hidden="false" customHeight="true" outlineLevel="0" collapsed="false">
      <c r="A27" s="69" t="n">
        <v>2</v>
      </c>
      <c r="B27" s="35" t="n">
        <f aca="false">('NoiseTest V 5.2'!B28+6)</f>
        <v>-115.01029995664</v>
      </c>
      <c r="C27" s="45" t="n">
        <f aca="false">('NoiseTest V 5.2'!B27+107)</f>
        <v>-8.01029995663981</v>
      </c>
      <c r="D27" s="46" t="n">
        <f aca="false">('NoiseTest V 5.2'!D28*2)</f>
        <v>0.390625</v>
      </c>
      <c r="L27" s="85" t="s">
        <v>44</v>
      </c>
      <c r="M27" s="71" t="n">
        <f aca="false">R27+(20-S27)*LOG10($H$10)-96.8+10*LOG10(9000)</f>
        <v>-8.59424380806514</v>
      </c>
      <c r="N27" s="72" t="s">
        <v>25</v>
      </c>
      <c r="O27" s="86"/>
      <c r="P27" s="71" t="n">
        <f aca="false">($M$16-M27)</f>
        <v>17.3536566154229</v>
      </c>
      <c r="Q27" s="72" t="s">
        <v>6</v>
      </c>
      <c r="R27" s="75" t="n">
        <v>53.6</v>
      </c>
      <c r="S27" s="75" t="n">
        <v>28.6</v>
      </c>
      <c r="T27" s="47"/>
      <c r="U27" s="47"/>
    </row>
    <row r="28" customFormat="false" ht="15.8" hidden="false" customHeight="true" outlineLevel="0" collapsed="false">
      <c r="A28" s="69" t="n">
        <v>1</v>
      </c>
      <c r="B28" s="35" t="n">
        <f aca="false">10*(-8+LOG10(5))-48</f>
        <v>-121.01029995664</v>
      </c>
      <c r="C28" s="45" t="n">
        <f aca="false">('NoiseTest V 5.2'!B28+107)</f>
        <v>-14.0102999566398</v>
      </c>
      <c r="D28" s="46" t="n">
        <f aca="false">(50/2^8)</f>
        <v>0.1953125</v>
      </c>
      <c r="L28" s="53"/>
      <c r="M28" s="76"/>
      <c r="N28" s="77"/>
      <c r="O28" s="47"/>
      <c r="P28" s="53"/>
      <c r="Q28" s="53"/>
      <c r="R28" s="75"/>
      <c r="S28" s="75"/>
      <c r="T28" s="47"/>
      <c r="U28" s="47"/>
    </row>
    <row r="29" customFormat="false" ht="15.8" hidden="false" customHeight="true" outlineLevel="0" collapsed="false">
      <c r="A29" s="87" t="s">
        <v>7</v>
      </c>
      <c r="L29" s="88" t="s">
        <v>45</v>
      </c>
      <c r="M29" s="71" t="n">
        <f aca="false">R29+(20-S29)*LOG10($H$10)-96.8+10*LOG10(9000)</f>
        <v>-6.97966870878991</v>
      </c>
      <c r="N29" s="77" t="s">
        <v>25</v>
      </c>
      <c r="O29" s="47"/>
      <c r="P29" s="89"/>
      <c r="Q29" s="89"/>
      <c r="R29" s="75" t="n">
        <v>52</v>
      </c>
      <c r="S29" s="75" t="n">
        <v>23</v>
      </c>
      <c r="T29" s="47"/>
      <c r="U29" s="47"/>
      <c r="V29" s="90"/>
    </row>
    <row r="30" customFormat="false" ht="14.65" hidden="false" customHeight="true" outlineLevel="0" collapsed="false">
      <c r="A30" s="87"/>
      <c r="D30" s="91"/>
      <c r="E30" s="92"/>
      <c r="F30" s="92"/>
      <c r="G30" s="93"/>
    </row>
    <row r="31" customFormat="false" ht="15.8" hidden="false" customHeight="true" outlineLevel="0" collapsed="false">
      <c r="D31" s="49"/>
      <c r="E31" s="49"/>
      <c r="F31" s="94"/>
      <c r="G31" s="95"/>
      <c r="H31" s="96"/>
      <c r="I31" s="96"/>
      <c r="J31" s="96"/>
      <c r="K31" s="96"/>
      <c r="L31" s="96"/>
      <c r="M31" s="96"/>
    </row>
    <row r="32" customFormat="false" ht="15.8" hidden="false" customHeight="true" outlineLevel="0" collapsed="false">
      <c r="A32" s="97" t="s">
        <v>46</v>
      </c>
      <c r="B32" s="98" t="s">
        <v>47</v>
      </c>
      <c r="C32" s="99"/>
      <c r="D32" s="99"/>
      <c r="E32" s="99"/>
      <c r="F32" s="100"/>
      <c r="G32" s="15"/>
      <c r="H32" s="101"/>
      <c r="I32" s="15"/>
      <c r="J32" s="15"/>
      <c r="K32" s="15"/>
      <c r="L32" s="102"/>
      <c r="M32" s="103"/>
    </row>
    <row r="33" customFormat="false" ht="15.8" hidden="false" customHeight="true" outlineLevel="0" collapsed="false">
      <c r="A33" s="15"/>
      <c r="B33" s="104"/>
      <c r="C33" s="15"/>
      <c r="D33" s="15"/>
      <c r="E33" s="15"/>
      <c r="F33" s="101"/>
      <c r="G33" s="15"/>
      <c r="H33" s="101"/>
      <c r="I33" s="15"/>
      <c r="J33" s="15"/>
      <c r="K33" s="15"/>
      <c r="L33" s="6"/>
    </row>
    <row r="34" customFormat="false" ht="15.8" hidden="false" customHeight="true" outlineLevel="0" collapsed="false">
      <c r="A34" s="97" t="s">
        <v>48</v>
      </c>
      <c r="B34" s="104" t="s">
        <v>49</v>
      </c>
      <c r="C34" s="15"/>
      <c r="D34" s="15"/>
      <c r="E34" s="15"/>
      <c r="F34" s="101"/>
      <c r="G34" s="15"/>
      <c r="H34" s="101"/>
      <c r="I34" s="15"/>
      <c r="J34" s="15"/>
      <c r="K34" s="15"/>
      <c r="L34" s="5"/>
    </row>
    <row r="35" customFormat="false" ht="15.8" hidden="false" customHeight="true" outlineLevel="0" collapsed="false">
      <c r="A35" s="15"/>
      <c r="B35" s="105" t="s">
        <v>50</v>
      </c>
      <c r="C35" s="15"/>
      <c r="D35" s="15"/>
      <c r="E35" s="15"/>
      <c r="F35" s="101"/>
      <c r="G35" s="15"/>
      <c r="H35" s="101"/>
      <c r="I35" s="15"/>
      <c r="J35" s="15"/>
      <c r="K35" s="15"/>
      <c r="L35" s="5"/>
    </row>
    <row r="36" customFormat="false" ht="15.8" hidden="false" customHeight="true" outlineLevel="0" collapsed="false">
      <c r="A36" s="15"/>
      <c r="B36" s="104"/>
      <c r="C36" s="15"/>
      <c r="D36" s="15"/>
      <c r="E36" s="15"/>
      <c r="F36" s="101"/>
      <c r="G36" s="15"/>
      <c r="H36" s="101"/>
      <c r="I36" s="15"/>
      <c r="J36" s="15"/>
      <c r="K36" s="15"/>
      <c r="L36" s="6"/>
    </row>
    <row r="37" customFormat="false" ht="15.8" hidden="false" customHeight="true" outlineLevel="0" collapsed="false">
      <c r="A37" s="97" t="s">
        <v>51</v>
      </c>
      <c r="B37" s="2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5"/>
    </row>
    <row r="38" customFormat="false" ht="15.8" hidden="false" customHeight="true" outlineLevel="0" collapsed="false">
      <c r="A38" s="2"/>
      <c r="B38" s="4" t="s">
        <v>53</v>
      </c>
      <c r="C38" s="2"/>
      <c r="D38" s="2"/>
      <c r="E38" s="2"/>
      <c r="F38" s="2"/>
      <c r="G38" s="2"/>
      <c r="H38" s="2"/>
      <c r="I38" s="2"/>
      <c r="J38" s="2"/>
      <c r="K38" s="2"/>
      <c r="L38" s="5"/>
    </row>
    <row r="39" customFormat="false" ht="15.8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5"/>
    </row>
    <row r="40" customFormat="false" ht="15.8" hidden="false" customHeight="true" outlineLevel="0" collapsed="false">
      <c r="A40" s="97" t="s">
        <v>54</v>
      </c>
      <c r="B40" s="3" t="s">
        <v>55</v>
      </c>
      <c r="C40" s="106"/>
      <c r="D40" s="3"/>
      <c r="E40" s="3"/>
      <c r="F40" s="3"/>
      <c r="G40" s="106"/>
      <c r="H40" s="106"/>
      <c r="I40" s="106"/>
      <c r="J40" s="3"/>
      <c r="K40" s="2"/>
      <c r="L40" s="5"/>
    </row>
    <row r="41" customFormat="false" ht="17" hidden="false" customHeight="true" outlineLevel="0" collapsed="false">
      <c r="A41" s="2"/>
      <c r="B41" s="3" t="s">
        <v>56</v>
      </c>
      <c r="C41" s="3"/>
      <c r="D41" s="3"/>
      <c r="E41" s="3"/>
      <c r="F41" s="3"/>
      <c r="G41" s="106"/>
      <c r="H41" s="106"/>
      <c r="I41" s="106"/>
      <c r="J41" s="3"/>
      <c r="K41" s="2"/>
      <c r="L41" s="5"/>
    </row>
    <row r="42" customFormat="false" ht="14.65" hidden="false" customHeight="true" outlineLevel="0" collapsed="false">
      <c r="A42" s="2"/>
      <c r="B42" s="3" t="s">
        <v>57</v>
      </c>
      <c r="C42" s="3"/>
      <c r="D42" s="3"/>
      <c r="E42" s="3"/>
      <c r="F42" s="3"/>
      <c r="G42" s="106"/>
      <c r="H42" s="106"/>
      <c r="I42" s="106"/>
      <c r="J42" s="3"/>
      <c r="K42" s="2"/>
      <c r="L42" s="5"/>
    </row>
    <row r="43" customFormat="false" ht="14.65" hidden="false" customHeight="true" outlineLevel="0" collapsed="false">
      <c r="L43" s="5"/>
    </row>
    <row r="44" customFormat="false" ht="14.65" hidden="false" customHeight="true" outlineLevel="0" collapsed="false">
      <c r="L44" s="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objects="true" scenarios="true" selectLockedCells="true"/>
  <printOptions headings="false" gridLines="false" gridLinesSet="true" horizontalCentered="false" verticalCentered="false"/>
  <pageMargins left="0.39375" right="0.39375" top="1.05277777777778" bottom="0.659027777777778" header="0.7875" footer="0.39375"/>
  <pageSetup paperSize="9" scale="7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11.625" defaultRowHeight="14.65" zeroHeight="false" outlineLevelRow="0" outlineLevelCol="0"/>
  <cols>
    <col collapsed="false" customWidth="true" hidden="false" outlineLevel="0" max="10" min="10" style="0" width="11.25"/>
    <col collapsed="false" customWidth="true" hidden="false" outlineLevel="0" max="11" min="11" style="0" width="58.49"/>
    <col collapsed="false" customWidth="true" hidden="false" outlineLevel="0" max="12" min="12" style="107" width="8.14"/>
    <col collapsed="false" customWidth="true" hidden="false" outlineLevel="0" max="14" min="14" style="0" width="30.68"/>
  </cols>
  <sheetData>
    <row r="1" customFormat="false" ht="12.8" hidden="false" customHeight="true" outlineLevel="0" collapsed="false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108"/>
      <c r="M1" s="6"/>
      <c r="N1" s="6"/>
    </row>
    <row r="2" customFormat="false" ht="12.8" hidden="false" customHeight="true" outlineLevel="0" collapsed="false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08"/>
      <c r="M2" s="6"/>
      <c r="N2" s="6"/>
    </row>
    <row r="3" s="97" customFormat="true" ht="16.4" hidden="false" customHeight="true" outlineLevel="0" collapsed="false">
      <c r="A3" s="0"/>
      <c r="B3" s="0"/>
      <c r="C3" s="109" t="s">
        <v>58</v>
      </c>
      <c r="D3" s="109"/>
      <c r="E3" s="109"/>
      <c r="F3" s="109"/>
      <c r="G3" s="109"/>
      <c r="H3" s="109"/>
      <c r="I3" s="109"/>
      <c r="J3" s="109"/>
      <c r="K3" s="0"/>
      <c r="L3" s="110"/>
      <c r="M3" s="109"/>
      <c r="N3" s="109"/>
    </row>
    <row r="4" customFormat="false" ht="17" hidden="false" customHeight="true" outlineLevel="0" collapsed="false">
      <c r="A4" s="6"/>
      <c r="G4" s="6"/>
      <c r="H4" s="6"/>
      <c r="I4" s="6"/>
      <c r="J4" s="6"/>
      <c r="L4" s="108"/>
      <c r="M4" s="6"/>
      <c r="N4" s="6"/>
    </row>
    <row r="5" customFormat="false" ht="12.8" hidden="false" customHeight="true" outlineLevel="0" collapsed="false">
      <c r="A5" s="6"/>
      <c r="C5" s="111" t="s">
        <v>59</v>
      </c>
      <c r="D5" s="6"/>
      <c r="E5" s="6"/>
      <c r="F5" s="6"/>
      <c r="G5" s="6"/>
      <c r="H5" s="6"/>
      <c r="I5" s="6"/>
      <c r="J5" s="6"/>
      <c r="L5" s="108"/>
      <c r="M5" s="6"/>
      <c r="N5" s="6"/>
    </row>
    <row r="6" customFormat="false" ht="15" hidden="false" customHeight="false" outlineLevel="0" collapsed="false">
      <c r="A6" s="6"/>
      <c r="B6" s="6"/>
      <c r="C6" s="111" t="s">
        <v>60</v>
      </c>
      <c r="D6" s="112"/>
      <c r="E6" s="112"/>
      <c r="F6" s="112"/>
      <c r="G6" s="112"/>
      <c r="H6" s="6"/>
      <c r="I6" s="6"/>
      <c r="J6" s="6"/>
      <c r="K6" s="109" t="s">
        <v>61</v>
      </c>
      <c r="L6" s="108"/>
      <c r="M6" s="6"/>
      <c r="N6" s="6"/>
    </row>
    <row r="7" customFormat="false" ht="15" hidden="false" customHeight="false" outlineLevel="0" collapsed="false">
      <c r="A7" s="6"/>
      <c r="B7" s="6"/>
      <c r="D7" s="112"/>
      <c r="E7" s="112"/>
      <c r="F7" s="112"/>
      <c r="G7" s="112"/>
      <c r="H7" s="6"/>
      <c r="I7" s="6"/>
      <c r="J7" s="6"/>
      <c r="K7" s="3" t="s">
        <v>62</v>
      </c>
      <c r="L7" s="108"/>
      <c r="M7" s="6"/>
      <c r="N7" s="6"/>
    </row>
    <row r="8" customFormat="false" ht="12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08"/>
      <c r="M8" s="6"/>
    </row>
    <row r="9" customFormat="false" ht="12.8" hidden="false" customHeight="fals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08"/>
      <c r="M9" s="6"/>
      <c r="N9" s="6"/>
    </row>
    <row r="10" customFormat="false" ht="13.8" hidden="false" customHeight="fals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113" t="s">
        <v>63</v>
      </c>
      <c r="L10" s="108"/>
      <c r="M10" s="6"/>
      <c r="N10" s="6"/>
    </row>
    <row r="11" customFormat="false" ht="13.8" hidden="false" customHeight="fals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08"/>
      <c r="M11" s="6"/>
      <c r="N11" s="113"/>
    </row>
    <row r="12" customFormat="false" ht="13.8" hidden="false" customHeight="fals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114" t="s">
        <v>64</v>
      </c>
      <c r="L12" s="115" t="n">
        <f aca="false">('NoiseTest V 5.2'!M16)</f>
        <v>8.75941280735776</v>
      </c>
      <c r="M12" s="116" t="s">
        <v>65</v>
      </c>
      <c r="N12" s="113" t="s">
        <v>66</v>
      </c>
    </row>
    <row r="13" customFormat="false" ht="12.8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108"/>
      <c r="M13" s="6"/>
      <c r="N13" s="6"/>
    </row>
    <row r="14" customFormat="false" ht="12.8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117" t="s">
        <v>67</v>
      </c>
      <c r="L14" s="108"/>
      <c r="M14" s="6"/>
      <c r="N14" s="6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118" t="s">
        <v>68</v>
      </c>
      <c r="L15" s="119" t="n">
        <f aca="false">('NoiseTest V 5.2'!H10)</f>
        <v>3.75</v>
      </c>
      <c r="M15" s="116" t="s">
        <v>12</v>
      </c>
      <c r="N15" s="6"/>
    </row>
    <row r="16" customFormat="false" ht="13.8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20"/>
      <c r="O16" s="96"/>
    </row>
    <row r="17" customFormat="false" ht="15.8" hidden="false" customHeight="tru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6"/>
      <c r="K17" s="121" t="s">
        <v>69</v>
      </c>
      <c r="L17" s="115" t="n">
        <f aca="false">('NoiseTest V 5.2'!M21)</f>
        <v>15.1223843328898</v>
      </c>
      <c r="M17" s="116" t="s">
        <v>25</v>
      </c>
      <c r="N17" s="120"/>
      <c r="O17" s="122"/>
      <c r="P17" s="19"/>
    </row>
    <row r="18" customFormat="false" ht="15.8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123" t="s">
        <v>70</v>
      </c>
      <c r="L18" s="115" t="n">
        <f aca="false">('NoiseTest V 5.2'!M23)</f>
        <v>10.8223843328898</v>
      </c>
      <c r="M18" s="116" t="s">
        <v>25</v>
      </c>
      <c r="N18" s="120"/>
      <c r="O18" s="122"/>
      <c r="P18" s="19"/>
    </row>
    <row r="19" customFormat="false" ht="13.8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L19" s="0"/>
      <c r="N19" s="120"/>
      <c r="O19" s="122"/>
      <c r="P19" s="19"/>
    </row>
    <row r="20" customFormat="false" ht="14.6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124" t="s">
        <v>71</v>
      </c>
      <c r="L20" s="115" t="n">
        <f aca="false">('NoiseTest V 5.2'!M25)</f>
        <v>5.52238433288981</v>
      </c>
      <c r="M20" s="116" t="s">
        <v>25</v>
      </c>
      <c r="N20" s="120"/>
      <c r="O20" s="122"/>
      <c r="P20" s="19"/>
    </row>
    <row r="21" customFormat="false" ht="14.6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L21" s="0"/>
      <c r="N21" s="120"/>
      <c r="O21" s="122"/>
      <c r="P21" s="19"/>
    </row>
    <row r="22" customFormat="false" ht="15.8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125" t="s">
        <v>72</v>
      </c>
      <c r="L22" s="115" t="n">
        <f aca="false">('NoiseTest V 5.2'!M29)</f>
        <v>-6.97966870878991</v>
      </c>
      <c r="M22" s="116" t="s">
        <v>65</v>
      </c>
      <c r="N22" s="120"/>
      <c r="O22" s="122"/>
      <c r="P22" s="19"/>
    </row>
    <row r="23" customFormat="false" ht="13.8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126" t="s">
        <v>73</v>
      </c>
      <c r="L23" s="115" t="n">
        <f aca="false">('NoiseTest V 5.2'!M27)</f>
        <v>-8.59424380806514</v>
      </c>
      <c r="M23" s="116" t="s">
        <v>25</v>
      </c>
      <c r="N23" s="6"/>
    </row>
    <row r="24" customFormat="false" ht="12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108"/>
      <c r="M24" s="6"/>
      <c r="N24" s="6"/>
    </row>
    <row r="25" s="5" customFormat="true" ht="1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127" t="s">
        <v>74</v>
      </c>
      <c r="L25" s="128"/>
      <c r="M25" s="129"/>
      <c r="N25" s="6"/>
    </row>
    <row r="26" customFormat="false" ht="15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3" t="s">
        <v>75</v>
      </c>
      <c r="L26" s="108"/>
      <c r="M26" s="6"/>
      <c r="N26" s="6"/>
    </row>
    <row r="27" customFormat="false" ht="15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118" t="s">
        <v>76</v>
      </c>
      <c r="L27" s="130"/>
      <c r="M27" s="117"/>
      <c r="N27" s="117"/>
    </row>
    <row r="28" customFormat="false" ht="14.15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3" t="s">
        <v>77</v>
      </c>
      <c r="L28" s="116"/>
      <c r="M28" s="117"/>
      <c r="N28" s="6"/>
    </row>
    <row r="29" customFormat="false" ht="15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3" t="s">
        <v>78</v>
      </c>
      <c r="L29" s="108"/>
      <c r="M29" s="6"/>
      <c r="N29" s="6"/>
    </row>
    <row r="30" customFormat="false" ht="14.15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3" t="s">
        <v>79</v>
      </c>
      <c r="L30" s="108"/>
      <c r="M30" s="6"/>
      <c r="N30" s="6"/>
    </row>
    <row r="31" customFormat="false" ht="12.8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08"/>
      <c r="M31" s="6"/>
      <c r="N31" s="6"/>
    </row>
    <row r="32" customFormat="false" ht="15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127" t="s">
        <v>80</v>
      </c>
      <c r="L32" s="108"/>
      <c r="M32" s="6"/>
      <c r="N32" s="6"/>
    </row>
    <row r="33" customFormat="false" ht="15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3" t="s">
        <v>81</v>
      </c>
      <c r="L33" s="108"/>
      <c r="M33" s="6"/>
      <c r="N33" s="6"/>
    </row>
    <row r="34" customFormat="false" ht="15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3" t="s">
        <v>82</v>
      </c>
      <c r="L34" s="108"/>
      <c r="M34" s="6"/>
      <c r="N34" s="6"/>
    </row>
    <row r="35" customFormat="false" ht="15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3" t="s">
        <v>83</v>
      </c>
      <c r="L35" s="108"/>
      <c r="M35" s="6"/>
      <c r="N35" s="6"/>
    </row>
    <row r="36" customFormat="false" ht="15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3" t="s">
        <v>84</v>
      </c>
      <c r="L36" s="108"/>
      <c r="M36" s="6"/>
      <c r="N36" s="6"/>
    </row>
    <row r="37" customFormat="false" ht="15" hidden="false" customHeight="fals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3"/>
      <c r="L37" s="108"/>
      <c r="M37" s="6"/>
      <c r="N37" s="6"/>
    </row>
    <row r="38" customFormat="false" ht="12.8" hidden="false" customHeight="fals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108"/>
      <c r="M38" s="6"/>
      <c r="N38" s="6"/>
    </row>
    <row r="39" customFormat="false" ht="12.8" hidden="false" customHeight="fals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117" t="s">
        <v>85</v>
      </c>
      <c r="L39" s="108"/>
      <c r="M39" s="6"/>
      <c r="N39" s="6"/>
    </row>
    <row r="40" customFormat="false" ht="12.8" hidden="false" customHeight="fals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 t="s">
        <v>86</v>
      </c>
      <c r="L40" s="108"/>
      <c r="M40" s="6"/>
      <c r="N40" s="6"/>
    </row>
    <row r="41" customFormat="false" ht="12.8" hidden="false" customHeight="fals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108"/>
      <c r="M41" s="6"/>
      <c r="N41" s="6"/>
    </row>
    <row r="42" customFormat="false" ht="12.8" hidden="false" customHeight="fals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108"/>
      <c r="M42" s="6"/>
      <c r="N42" s="6"/>
    </row>
    <row r="43" customFormat="false" ht="12.8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108"/>
      <c r="M43" s="6"/>
      <c r="N43" s="6"/>
    </row>
    <row r="44" customFormat="false" ht="12.8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108"/>
      <c r="M44" s="6"/>
      <c r="N44" s="6"/>
    </row>
    <row r="45" customFormat="false" ht="12.8" hidden="false" customHeight="fals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08"/>
      <c r="M45" s="6"/>
      <c r="N45" s="6"/>
    </row>
    <row r="1048576" customFormat="false" ht="12.8" hidden="false" customHeight="fals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1275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2018-03-12T17:17:08Z</dcterms:created>
  <dc:creator>Ulfried Ueberschar</dc:creator>
  <dc:description/>
  <dc:language>de-DE</dc:language>
  <cp:lastModifiedBy/>
  <dcterms:modified xsi:type="dcterms:W3CDTF">2023-08-08T21:03:04Z</dcterms:modified>
  <cp:revision>149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